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LAF Model" sheetId="1" r:id="rId4"/>
  </sheets>
  <definedNames/>
  <calcPr/>
  <extLst>
    <ext uri="GoogleSheetsCustomDataVersion2">
      <go:sheetsCustomData xmlns:go="http://customooxmlschemas.google.com/" r:id="rId5" roundtripDataChecksum="qrSu7p91YMzOeYJ9XCcRfeUCMI2MIdjI88jlDk8ZZn8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7">
      <text>
        <t xml:space="preserve">Building quizzes = 55 M.C. + 5 activity/poll questions x 20 min = 20 hours
Upload video/transcripts = 46 videos x 0.5h = 23 hours
Building course/module, web programming, migrate content = 6 modules x 6 hours = 36 hours
Testing and revisions = 20 hours
total = 99 hours
======</t>
      </text>
    </comment>
    <comment authorId="0" ref="G7">
      <text>
        <t xml:space="preserve">Course development and building
Per # of courses
Model 1)
200 hrs per course for async learning with weekly instructor/facilitator live office hrs.
Model 2) 75 hrs for Sync live teaching with some supporting learning content/resources
======</t>
      </text>
    </comment>
    <comment authorId="0" ref="B10">
      <text>
        <t xml:space="preserve">Breakdown of hours:
Technical one-on-one training to build assessments and edit Canvas course 
(2 hrs) and dev consultation (2 hrs)
======</t>
      </text>
    </comment>
    <comment authorId="0" ref="B11">
      <text>
        <t xml:space="preserve">just a placeholder. If not needed, delete.
======</t>
      </text>
    </comment>
    <comment authorId="0" ref="I12">
      <text>
        <t xml:space="preserve">ExL Academic Services will provide in-kind video and media development. 
======</t>
      </text>
    </comment>
    <comment authorId="0" ref="D47">
      <text>
        <t xml:space="preserve">adding in 20% of Media dev and Course content dev here for future runs for revisions/updates to video and course content revisions
======</t>
      </text>
    </comment>
    <comment authorId="0" ref="I58">
      <text>
        <t xml:space="preserve">======
ID#AAAAXxdD4cM
AR Vasquez    (2022-04-25 18:00:20)
This is only a placeholder. Please edit as needed.</t>
      </text>
    </comment>
    <comment authorId="0" ref="G14">
      <text>
        <t xml:space="preserve">======
ID#AAAADZh303E
AR Vasquez    (2019-08-08 21:42:41)
example only</t>
      </text>
    </comment>
    <comment authorId="0" ref="G13">
      <text>
        <t xml:space="preserve">======
ID#AAAADZh3028
AR Vasquez    (2019-08-08 21:42:29)
example only</t>
      </text>
    </comment>
    <comment authorId="0" ref="I3">
      <text>
        <t xml:space="preserve">======
ID#AAAADUuaVsI
AR Vasquez    (2019-08-06 20:06:02)
50/50 faculty and central</t>
      </text>
    </comment>
    <comment authorId="0" ref="G3">
      <text>
        <t xml:space="preserve">======
ID#AAAADUvQlKA
Microsoft Office User    (2019-08-06 16:07:03)
This column contains sample content. Pls edit accordingly.</t>
      </text>
    </comment>
    <comment authorId="0" ref="J2">
      <text>
        <t xml:space="preserve">======
ID#AAAADUvQlJ4
%    (2019-08-06 16:07:03)
BJ: This is the sum of ExL CTLT and Studio.</t>
      </text>
    </comment>
  </commentList>
  <extLst>
    <ext uri="GoogleSheetsCustomDataVersion2">
      <go:sheetsCustomData xmlns:go="http://customooxmlschemas.google.com/" r:id="rId1" roundtripDataSignature="AMtx7mi+DhEafiga55/gNIJk6OVOpYRUpA=="/>
    </ext>
  </extLst>
</comments>
</file>

<file path=xl/sharedStrings.xml><?xml version="1.0" encoding="utf-8"?>
<sst xmlns="http://schemas.openxmlformats.org/spreadsheetml/2006/main" count="94" uniqueCount="68">
  <si>
    <t>PROJECT TITLE HERE</t>
  </si>
  <si>
    <t>FY 2025-26</t>
  </si>
  <si>
    <t>Task</t>
  </si>
  <si>
    <t>Rate</t>
  </si>
  <si>
    <t>per</t>
  </si>
  <si>
    <t>#</t>
  </si>
  <si>
    <t># of courses</t>
  </si>
  <si>
    <t>Faculty CLAF Fund</t>
  </si>
  <si>
    <t>Central in-kind</t>
  </si>
  <si>
    <t>ExL</t>
  </si>
  <si>
    <t>Faculty in-kind</t>
  </si>
  <si>
    <t>Other in-kind</t>
  </si>
  <si>
    <t>Initial Development Budget</t>
  </si>
  <si>
    <t>Faculty compensation / SME course development</t>
  </si>
  <si>
    <t>N/A</t>
  </si>
  <si>
    <t>Course / Student staff  "Course Development"</t>
  </si>
  <si>
    <t>hr</t>
  </si>
  <si>
    <t>Project manager/coordinator</t>
  </si>
  <si>
    <t>Program Design and architecture</t>
  </si>
  <si>
    <t>Learning Design and course development</t>
  </si>
  <si>
    <t>Curriculum Consultation</t>
  </si>
  <si>
    <t>Guest experts #/course = ?</t>
  </si>
  <si>
    <t>honorarium</t>
  </si>
  <si>
    <t>LT Technical consultation/training</t>
  </si>
  <si>
    <t>Graphic design - student</t>
  </si>
  <si>
    <t>Media development</t>
  </si>
  <si>
    <t>Quality Checking: course team</t>
  </si>
  <si>
    <t>Total Estimate, Development</t>
  </si>
  <si>
    <t>Estimate Market Research</t>
  </si>
  <si>
    <t>Client servicing/meetings (analyzing initial research and planning secondary consultations); fielding email enquiries</t>
  </si>
  <si>
    <t>Desk research: labour market trends/comparators</t>
  </si>
  <si>
    <t>Surveys/consultation with industry/students</t>
  </si>
  <si>
    <t xml:space="preserve">Business/concept development (incl program architecture model) </t>
  </si>
  <si>
    <t>Total Estimate, Market Research</t>
  </si>
  <si>
    <t>Grand Total:</t>
  </si>
  <si>
    <t>Not covered by CLAF - for reference and planning only</t>
  </si>
  <si>
    <t>Delivery Costs</t>
  </si>
  <si>
    <t xml:space="preserve">Pilot - course run costs - if applicable. </t>
  </si>
  <si>
    <t>Coordinator</t>
  </si>
  <si>
    <t>Facilitator: 1/hr per week per term</t>
  </si>
  <si>
    <t>Student admin support: 12 weeks at 12 hours per week</t>
  </si>
  <si>
    <t>Total Estimate, Additional Iteration</t>
  </si>
  <si>
    <t>Example only - this needs to be adjusted as needed.</t>
  </si>
  <si>
    <t>FIRST YEAR OPERATIONS</t>
  </si>
  <si>
    <t>adjust as needed</t>
  </si>
  <si>
    <t>If you are pursuing an Edx program offering - please work with Anne-Rae and Aika to revise the below.  The operational support is built into a royalty share model of 75% Faculty and 25% UBCx team net revenues (after edX marketing costs)</t>
  </si>
  <si>
    <t>Student Services Support</t>
  </si>
  <si>
    <t>TBD - pls. contact Larry Bouthilllier, ExL Executive Director for these costs if you consisder partnering with ExL.</t>
  </si>
  <si>
    <t>Program Team Support</t>
  </si>
  <si>
    <t>TBD - pls. contact Larry Bouthilllier, ExL Executive Director for these costs if you consider partnering with ExL.</t>
  </si>
  <si>
    <t>TA/facilitator - course development/delivery support</t>
  </si>
  <si>
    <t>Instructor delivery fee</t>
  </si>
  <si>
    <t>Infrastructure and Systems Support</t>
  </si>
  <si>
    <t>Course material renewal - adjust as needed</t>
  </si>
  <si>
    <t>SUB TOTAL OPERATING COSTS FIRST YEAR - less instructional costs</t>
  </si>
  <si>
    <t>SUB TOTAL OPERATING COSTS FIRST YEAR - inclusive of inst costs</t>
  </si>
  <si>
    <t>hrs</t>
  </si>
  <si>
    <t>Total</t>
  </si>
  <si>
    <r>
      <rPr>
        <rFont val="Calibri, Arial"/>
        <b/>
        <color theme="1"/>
        <sz val="11.0"/>
      </rPr>
      <t xml:space="preserve">Estimate Initial Marketing
</t>
    </r>
    <r>
      <rPr>
        <rFont val="Calibri, Arial"/>
        <b/>
        <color rgb="FFFF0000"/>
        <sz val="11.0"/>
      </rPr>
      <t>DOES NOT INCLUDE MARKETING HARD COSTS (ie. cost for advertising)</t>
    </r>
  </si>
  <si>
    <t xml:space="preserve">Client servicing (meetings with program team, faculty marketing and comms teams and third party marketing vendors) </t>
  </si>
  <si>
    <t>Development of marketing strategy, budget and tactical plans</t>
  </si>
  <si>
    <t>Management of agency selection process (if required)</t>
  </si>
  <si>
    <t>Project management for development and execution of concepts, photography, print materials, online campaigns, media buys, email copy, website, tool kits and analytics, etc.</t>
  </si>
  <si>
    <t xml:space="preserve">Set up of campaign digital analytics </t>
  </si>
  <si>
    <t>Marketing campaign performance reports and presentations</t>
  </si>
  <si>
    <t>Example only</t>
  </si>
  <si>
    <t>Advertising campaign costs</t>
  </si>
  <si>
    <t>This is only a placeholder. Please work with your Marketing person to calculate your marketing campaign advertising costs.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</si>
</sst>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&quot;$&quot;#,##0"/>
    <numFmt numFmtId="166" formatCode="#,##0.00;\(#,##0.00\)"/>
  </numFmts>
  <fonts count="16">
    <font>
      <sz val="11.0"/>
      <color rgb="FF000000"/>
      <name val="Calibri"/>
      <scheme val="minor"/>
    </font>
    <font>
      <sz val="11.0"/>
      <color rgb="FF000000"/>
      <name val="Calibri"/>
    </font>
    <font>
      <sz val="11.0"/>
      <color rgb="FF000000"/>
      <name val="Roboto"/>
    </font>
    <font>
      <b/>
      <sz val="11.0"/>
      <color rgb="FF000000"/>
      <name val="Calibri"/>
    </font>
    <font/>
    <font>
      <b/>
      <sz val="11.0"/>
      <color theme="1"/>
      <name val="Calibri"/>
    </font>
    <font>
      <sz val="11.0"/>
      <color theme="1"/>
      <name val="Calibri"/>
    </font>
    <font>
      <b/>
      <sz val="12.0"/>
      <color theme="1"/>
      <name val="Calibri"/>
    </font>
    <font>
      <b/>
      <sz val="14.0"/>
      <color theme="1"/>
      <name val="Calibri"/>
    </font>
    <font>
      <sz val="18.0"/>
      <color theme="1"/>
      <name val="Calibri"/>
    </font>
    <font>
      <b/>
      <sz val="11.0"/>
      <color rgb="FFFF0000"/>
      <name val="Inconsolata"/>
    </font>
    <font>
      <i/>
      <sz val="11.0"/>
      <color rgb="FF000000"/>
      <name val="Calibri"/>
    </font>
    <font>
      <sz val="11.0"/>
      <color rgb="FFFF0000"/>
      <name val="Calibri"/>
    </font>
    <font>
      <b/>
      <sz val="12.0"/>
      <color rgb="FFFF0000"/>
      <name val="Calibri"/>
    </font>
    <font>
      <i/>
      <sz val="11.0"/>
      <color theme="1"/>
      <name val="Calibri"/>
    </font>
    <font>
      <b/>
      <sz val="11.0"/>
      <color rgb="FFFF0000"/>
      <name val="Calibri"/>
    </font>
  </fonts>
  <fills count="1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EFEFEF"/>
        <bgColor rgb="FFEFEFEF"/>
      </patternFill>
    </fill>
    <fill>
      <patternFill patternType="solid">
        <fgColor rgb="FF9CC2E5"/>
        <bgColor rgb="FF9CC2E5"/>
      </patternFill>
    </fill>
    <fill>
      <patternFill patternType="solid">
        <fgColor rgb="FFA4C2F4"/>
        <bgColor rgb="FFA4C2F4"/>
      </patternFill>
    </fill>
    <fill>
      <patternFill patternType="solid">
        <fgColor rgb="FFFBE4D5"/>
        <bgColor rgb="FFFBE4D5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D9D9D9"/>
        <bgColor rgb="FFD9D9D9"/>
      </patternFill>
    </fill>
    <fill>
      <patternFill patternType="solid">
        <fgColor rgb="FFBDD6EE"/>
        <bgColor rgb="FFBDD6EE"/>
      </patternFill>
    </fill>
    <fill>
      <patternFill patternType="solid">
        <fgColor rgb="FFCCCCCC"/>
        <bgColor rgb="FFCCCCCC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D8D8D8"/>
        <bgColor rgb="FFD8D8D8"/>
      </patternFill>
    </fill>
    <fill>
      <patternFill patternType="solid">
        <fgColor rgb="FFFFF2CC"/>
        <bgColor rgb="FFFFF2CC"/>
      </patternFill>
    </fill>
    <fill>
      <patternFill patternType="solid">
        <fgColor rgb="FFD0CECE"/>
        <bgColor rgb="FFD0CECE"/>
      </patternFill>
    </fill>
  </fills>
  <borders count="30">
    <border/>
    <border>
      <left/>
      <right/>
      <top/>
      <bottom/>
    </border>
    <border>
      <top style="thin">
        <color rgb="FF000000"/>
      </top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16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readingOrder="0"/>
    </xf>
    <xf borderId="1" fillId="3" fontId="1" numFmtId="0" xfId="0" applyBorder="1" applyFill="1" applyFont="1"/>
    <xf borderId="2" fillId="0" fontId="3" numFmtId="0" xfId="0" applyAlignment="1" applyBorder="1" applyFont="1">
      <alignment readingOrder="0" shrinkToFit="0" vertical="top" wrapText="1"/>
    </xf>
    <xf borderId="3" fillId="4" fontId="3" numFmtId="0" xfId="0" applyBorder="1" applyFill="1" applyFont="1"/>
    <xf borderId="4" fillId="0" fontId="4" numFmtId="0" xfId="0" applyBorder="1" applyFont="1"/>
    <xf borderId="5" fillId="0" fontId="4" numFmtId="0" xfId="0" applyBorder="1" applyFont="1"/>
    <xf borderId="6" fillId="4" fontId="3" numFmtId="164" xfId="0" applyAlignment="1" applyBorder="1" applyFont="1" applyNumberFormat="1">
      <alignment horizontal="center"/>
    </xf>
    <xf borderId="6" fillId="4" fontId="3" numFmtId="0" xfId="0" applyAlignment="1" applyBorder="1" applyFont="1">
      <alignment horizontal="center" shrinkToFit="0" wrapText="1"/>
    </xf>
    <xf borderId="6" fillId="4" fontId="3" numFmtId="0" xfId="0" applyAlignment="1" applyBorder="1" applyFont="1">
      <alignment horizontal="center"/>
    </xf>
    <xf borderId="7" fillId="5" fontId="5" numFmtId="0" xfId="0" applyAlignment="1" applyBorder="1" applyFill="1" applyFont="1">
      <alignment horizontal="center"/>
    </xf>
    <xf borderId="8" fillId="5" fontId="5" numFmtId="0" xfId="0" applyAlignment="1" applyBorder="1" applyFont="1">
      <alignment horizontal="center"/>
    </xf>
    <xf borderId="8" fillId="6" fontId="3" numFmtId="0" xfId="0" applyBorder="1" applyFill="1" applyFont="1"/>
    <xf borderId="2" fillId="0" fontId="1" numFmtId="0" xfId="0" applyBorder="1" applyFont="1"/>
    <xf borderId="1" fillId="7" fontId="3" numFmtId="0" xfId="0" applyAlignment="1" applyBorder="1" applyFill="1" applyFont="1">
      <alignment shrinkToFit="0" vertical="top" wrapText="1"/>
    </xf>
    <xf borderId="9" fillId="0" fontId="1" numFmtId="0" xfId="0" applyBorder="1" applyFont="1"/>
    <xf borderId="10" fillId="0" fontId="4" numFmtId="0" xfId="0" applyBorder="1" applyFont="1"/>
    <xf borderId="11" fillId="0" fontId="4" numFmtId="0" xfId="0" applyBorder="1" applyFont="1"/>
    <xf borderId="11" fillId="0" fontId="1" numFmtId="165" xfId="0" applyAlignment="1" applyBorder="1" applyFont="1" applyNumberFormat="1">
      <alignment horizontal="center"/>
    </xf>
    <xf borderId="11" fillId="0" fontId="1" numFmtId="0" xfId="0" applyAlignment="1" applyBorder="1" applyFont="1">
      <alignment horizontal="center"/>
    </xf>
    <xf borderId="12" fillId="8" fontId="1" numFmtId="0" xfId="0" applyAlignment="1" applyBorder="1" applyFill="1" applyFont="1">
      <alignment horizontal="center"/>
    </xf>
    <xf borderId="11" fillId="0" fontId="6" numFmtId="166" xfId="0" applyAlignment="1" applyBorder="1" applyFont="1" applyNumberFormat="1">
      <alignment horizontal="right"/>
    </xf>
    <xf borderId="13" fillId="3" fontId="6" numFmtId="166" xfId="0" applyBorder="1" applyFont="1" applyNumberFormat="1"/>
    <xf borderId="13" fillId="0" fontId="6" numFmtId="166" xfId="0" applyBorder="1" applyFont="1" applyNumberFormat="1"/>
    <xf borderId="13" fillId="0" fontId="6" numFmtId="166" xfId="0" applyAlignment="1" applyBorder="1" applyFont="1" applyNumberFormat="1">
      <alignment horizontal="right"/>
    </xf>
    <xf borderId="13" fillId="0" fontId="1" numFmtId="0" xfId="0" applyBorder="1" applyFont="1"/>
    <xf borderId="14" fillId="7" fontId="3" numFmtId="0" xfId="0" applyAlignment="1" applyBorder="1" applyFont="1">
      <alignment shrinkToFit="0" vertical="top" wrapText="1"/>
    </xf>
    <xf borderId="9" fillId="0" fontId="6" numFmtId="0" xfId="0" applyAlignment="1" applyBorder="1" applyFont="1">
      <alignment vertical="bottom"/>
    </xf>
    <xf borderId="11" fillId="0" fontId="1" numFmtId="164" xfId="0" applyAlignment="1" applyBorder="1" applyFont="1" applyNumberFormat="1">
      <alignment horizontal="center"/>
    </xf>
    <xf borderId="15" fillId="0" fontId="1" numFmtId="0" xfId="0" applyBorder="1" applyFont="1"/>
    <xf borderId="13" fillId="0" fontId="1" numFmtId="164" xfId="0" applyAlignment="1" applyBorder="1" applyFont="1" applyNumberFormat="1">
      <alignment horizontal="center"/>
    </xf>
    <xf borderId="13" fillId="0" fontId="1" numFmtId="0" xfId="0" applyAlignment="1" applyBorder="1" applyFont="1">
      <alignment horizontal="center"/>
    </xf>
    <xf borderId="13" fillId="8" fontId="1" numFmtId="0" xfId="0" applyAlignment="1" applyBorder="1" applyFont="1">
      <alignment horizontal="center"/>
    </xf>
    <xf borderId="16" fillId="0" fontId="6" numFmtId="0" xfId="0" applyBorder="1" applyFont="1"/>
    <xf borderId="0" fillId="0" fontId="6" numFmtId="0" xfId="0" applyAlignment="1" applyFont="1">
      <alignment horizontal="center"/>
    </xf>
    <xf borderId="17" fillId="8" fontId="1" numFmtId="0" xfId="0" applyAlignment="1" applyBorder="1" applyFont="1">
      <alignment horizontal="center"/>
    </xf>
    <xf borderId="18" fillId="0" fontId="6" numFmtId="166" xfId="0" applyAlignment="1" applyBorder="1" applyFont="1" applyNumberFormat="1">
      <alignment horizontal="right"/>
    </xf>
    <xf borderId="13" fillId="0" fontId="6" numFmtId="0" xfId="0" applyBorder="1" applyFont="1"/>
    <xf borderId="13" fillId="0" fontId="1" numFmtId="3" xfId="0" applyBorder="1" applyFont="1" applyNumberFormat="1"/>
    <xf borderId="13" fillId="0" fontId="1" numFmtId="164" xfId="0" applyAlignment="1" applyBorder="1" applyFont="1" applyNumberFormat="1">
      <alignment horizontal="center" readingOrder="0"/>
    </xf>
    <xf borderId="13" fillId="9" fontId="1" numFmtId="166" xfId="0" applyAlignment="1" applyBorder="1" applyFill="1" applyFont="1" applyNumberFormat="1">
      <alignment horizontal="right"/>
    </xf>
    <xf borderId="15" fillId="0" fontId="1" numFmtId="0" xfId="0" applyAlignment="1" applyBorder="1" applyFont="1">
      <alignment shrinkToFit="0" vertical="top" wrapText="1"/>
    </xf>
    <xf borderId="13" fillId="9" fontId="6" numFmtId="166" xfId="0" applyBorder="1" applyFont="1" applyNumberFormat="1"/>
    <xf borderId="11" fillId="0" fontId="6" numFmtId="166" xfId="0" applyBorder="1" applyFont="1" applyNumberFormat="1"/>
    <xf borderId="12" fillId="2" fontId="6" numFmtId="164" xfId="0" applyBorder="1" applyFont="1" applyNumberFormat="1"/>
    <xf borderId="12" fillId="2" fontId="6" numFmtId="0" xfId="0" applyBorder="1" applyFont="1"/>
    <xf borderId="12" fillId="8" fontId="6" numFmtId="0" xfId="0" applyBorder="1" applyFont="1"/>
    <xf borderId="13" fillId="2" fontId="6" numFmtId="166" xfId="0" applyBorder="1" applyFont="1" applyNumberFormat="1"/>
    <xf borderId="19" fillId="7" fontId="3" numFmtId="0" xfId="0" applyAlignment="1" applyBorder="1" applyFont="1">
      <alignment shrinkToFit="0" vertical="top" wrapText="1"/>
    </xf>
    <xf borderId="20" fillId="10" fontId="3" numFmtId="0" xfId="0" applyBorder="1" applyFill="1" applyFont="1"/>
    <xf borderId="21" fillId="0" fontId="4" numFmtId="0" xfId="0" applyBorder="1" applyFont="1"/>
    <xf borderId="22" fillId="0" fontId="4" numFmtId="0" xfId="0" applyBorder="1" applyFont="1"/>
    <xf borderId="12" fillId="10" fontId="6" numFmtId="164" xfId="0" applyBorder="1" applyFont="1" applyNumberFormat="1"/>
    <xf borderId="12" fillId="10" fontId="6" numFmtId="0" xfId="0" applyBorder="1" applyFont="1"/>
    <xf borderId="12" fillId="10" fontId="3" numFmtId="166" xfId="0" applyAlignment="1" applyBorder="1" applyFont="1" applyNumberFormat="1">
      <alignment horizontal="right"/>
    </xf>
    <xf borderId="10" fillId="0" fontId="1" numFmtId="0" xfId="0" applyBorder="1" applyFont="1"/>
    <xf borderId="0" fillId="0" fontId="6" numFmtId="166" xfId="0" applyFont="1" applyNumberFormat="1"/>
    <xf borderId="23" fillId="11" fontId="3" numFmtId="0" xfId="0" applyAlignment="1" applyBorder="1" applyFill="1" applyFont="1">
      <alignment horizontal="center" shrinkToFit="0" vertical="top" wrapText="1"/>
    </xf>
    <xf borderId="10" fillId="0" fontId="3" numFmtId="0" xfId="0" applyBorder="1" applyFont="1"/>
    <xf borderId="10" fillId="0" fontId="5" numFmtId="0" xfId="0" applyBorder="1" applyFont="1"/>
    <xf borderId="11" fillId="0" fontId="5" numFmtId="0" xfId="0" applyBorder="1" applyFont="1"/>
    <xf borderId="11" fillId="0" fontId="5" numFmtId="166" xfId="0" applyBorder="1" applyFont="1" applyNumberFormat="1"/>
    <xf borderId="5" fillId="0" fontId="5" numFmtId="166" xfId="0" applyBorder="1" applyFont="1" applyNumberFormat="1"/>
    <xf borderId="24" fillId="0" fontId="4" numFmtId="0" xfId="0" applyBorder="1" applyFont="1"/>
    <xf borderId="12" fillId="2" fontId="1" numFmtId="164" xfId="0" applyAlignment="1" applyBorder="1" applyFont="1" applyNumberFormat="1">
      <alignment horizontal="center"/>
    </xf>
    <xf borderId="10" fillId="0" fontId="1" numFmtId="0" xfId="0" applyAlignment="1" applyBorder="1" applyFont="1">
      <alignment readingOrder="0"/>
    </xf>
    <xf borderId="25" fillId="10" fontId="3" numFmtId="0" xfId="0" applyBorder="1" applyFont="1"/>
    <xf borderId="12" fillId="12" fontId="3" numFmtId="164" xfId="0" applyAlignment="1" applyBorder="1" applyFill="1" applyFont="1" applyNumberFormat="1">
      <alignment horizontal="center"/>
    </xf>
    <xf borderId="12" fillId="12" fontId="3" numFmtId="0" xfId="0" applyAlignment="1" applyBorder="1" applyFont="1">
      <alignment horizontal="center"/>
    </xf>
    <xf borderId="12" fillId="12" fontId="3" numFmtId="166" xfId="0" applyAlignment="1" applyBorder="1" applyFont="1" applyNumberFormat="1">
      <alignment horizontal="right"/>
    </xf>
    <xf borderId="12" fillId="12" fontId="5" numFmtId="166" xfId="0" applyBorder="1" applyFont="1" applyNumberFormat="1"/>
    <xf borderId="10" fillId="0" fontId="6" numFmtId="0" xfId="0" applyAlignment="1" applyBorder="1" applyFont="1">
      <alignment vertical="top"/>
    </xf>
    <xf borderId="10" fillId="0" fontId="6" numFmtId="0" xfId="0" applyBorder="1" applyFont="1"/>
    <xf borderId="10" fillId="0" fontId="6" numFmtId="164" xfId="0" applyBorder="1" applyFont="1" applyNumberFormat="1"/>
    <xf borderId="19" fillId="3" fontId="6" numFmtId="0" xfId="0" applyBorder="1" applyFont="1"/>
    <xf borderId="1" fillId="13" fontId="6" numFmtId="0" xfId="0" applyAlignment="1" applyBorder="1" applyFill="1" applyFont="1">
      <alignment vertical="top"/>
    </xf>
    <xf borderId="1" fillId="13" fontId="7" numFmtId="0" xfId="0" applyBorder="1" applyFont="1"/>
    <xf borderId="1" fillId="13" fontId="6" numFmtId="0" xfId="0" applyBorder="1" applyFont="1"/>
    <xf borderId="1" fillId="13" fontId="6" numFmtId="164" xfId="0" applyBorder="1" applyFont="1" applyNumberFormat="1"/>
    <xf borderId="1" fillId="13" fontId="8" numFmtId="166" xfId="0" applyBorder="1" applyFont="1" applyNumberFormat="1"/>
    <xf borderId="1" fillId="10" fontId="1" numFmtId="166" xfId="0" applyBorder="1" applyFont="1" applyNumberFormat="1"/>
    <xf borderId="1" fillId="10" fontId="1" numFmtId="0" xfId="0" applyBorder="1" applyFont="1"/>
    <xf borderId="1" fillId="13" fontId="1" numFmtId="0" xfId="0" applyBorder="1" applyFont="1"/>
    <xf borderId="1" fillId="14" fontId="9" numFmtId="0" xfId="0" applyAlignment="1" applyBorder="1" applyFill="1" applyFont="1">
      <alignment vertical="top"/>
    </xf>
    <xf borderId="1" fillId="14" fontId="6" numFmtId="0" xfId="0" applyBorder="1" applyFont="1"/>
    <xf borderId="1" fillId="14" fontId="6" numFmtId="164" xfId="0" applyBorder="1" applyFont="1" applyNumberFormat="1"/>
    <xf borderId="1" fillId="14" fontId="1" numFmtId="0" xfId="0" applyBorder="1" applyFont="1"/>
    <xf borderId="26" fillId="8" fontId="9" numFmtId="0" xfId="0" applyAlignment="1" applyBorder="1" applyFont="1">
      <alignment vertical="top"/>
    </xf>
    <xf borderId="26" fillId="8" fontId="6" numFmtId="0" xfId="0" applyBorder="1" applyFont="1"/>
    <xf borderId="26" fillId="8" fontId="6" numFmtId="164" xfId="0" applyBorder="1" applyFont="1" applyNumberFormat="1"/>
    <xf borderId="26" fillId="8" fontId="1" numFmtId="0" xfId="0" applyBorder="1" applyFont="1"/>
    <xf borderId="8" fillId="15" fontId="5" numFmtId="0" xfId="0" applyAlignment="1" applyBorder="1" applyFill="1" applyFont="1">
      <alignment horizontal="left" shrinkToFit="0" vertical="top" wrapText="1"/>
    </xf>
    <xf borderId="10" fillId="0" fontId="1" numFmtId="164" xfId="0" applyAlignment="1" applyBorder="1" applyFont="1" applyNumberFormat="1">
      <alignment horizontal="center"/>
    </xf>
    <xf borderId="10" fillId="0" fontId="1" numFmtId="0" xfId="0" applyAlignment="1" applyBorder="1" applyFont="1">
      <alignment horizontal="center"/>
    </xf>
    <xf borderId="10" fillId="0" fontId="6" numFmtId="166" xfId="0" applyBorder="1" applyFont="1" applyNumberFormat="1"/>
    <xf borderId="26" fillId="3" fontId="6" numFmtId="166" xfId="0" applyBorder="1" applyFont="1" applyNumberFormat="1"/>
    <xf borderId="4" fillId="0" fontId="6" numFmtId="166" xfId="0" applyBorder="1" applyFont="1" applyNumberFormat="1"/>
    <xf borderId="23" fillId="15" fontId="5" numFmtId="0" xfId="0" applyAlignment="1" applyBorder="1" applyFont="1">
      <alignment horizontal="left" shrinkToFit="0" vertical="top" wrapText="1"/>
    </xf>
    <xf borderId="6" fillId="3" fontId="6" numFmtId="166" xfId="0" applyBorder="1" applyFont="1" applyNumberFormat="1"/>
    <xf borderId="12" fillId="3" fontId="6" numFmtId="166" xfId="0" applyBorder="1" applyFont="1" applyNumberFormat="1"/>
    <xf borderId="25" fillId="4" fontId="3" numFmtId="0" xfId="0" applyBorder="1" applyFont="1"/>
    <xf borderId="13" fillId="0" fontId="6" numFmtId="164" xfId="0" applyBorder="1" applyFont="1" applyNumberFormat="1"/>
    <xf borderId="13" fillId="4" fontId="5" numFmtId="166" xfId="0" applyAlignment="1" applyBorder="1" applyFont="1" applyNumberFormat="1">
      <alignment horizontal="right"/>
    </xf>
    <xf borderId="22" fillId="4" fontId="5" numFmtId="166" xfId="0" applyAlignment="1" applyBorder="1" applyFont="1" applyNumberFormat="1">
      <alignment horizontal="right"/>
    </xf>
    <xf borderId="1" fillId="2" fontId="10" numFmtId="166" xfId="0" applyBorder="1" applyFont="1" applyNumberFormat="1"/>
    <xf borderId="24" fillId="0" fontId="6" numFmtId="0" xfId="0" applyBorder="1" applyFont="1"/>
    <xf borderId="0" fillId="0" fontId="6" numFmtId="0" xfId="0" applyFont="1"/>
    <xf borderId="0" fillId="0" fontId="6" numFmtId="164" xfId="0" applyFont="1" applyNumberFormat="1"/>
    <xf borderId="1" fillId="2" fontId="6" numFmtId="164" xfId="0" applyBorder="1" applyFont="1" applyNumberFormat="1"/>
    <xf borderId="1" fillId="3" fontId="6" numFmtId="0" xfId="0" applyBorder="1" applyFont="1"/>
    <xf borderId="27" fillId="16" fontId="3" numFmtId="0" xfId="0" applyAlignment="1" applyBorder="1" applyFill="1" applyFont="1">
      <alignment horizontal="left" shrinkToFit="0" wrapText="1"/>
    </xf>
    <xf borderId="27" fillId="16" fontId="3" numFmtId="0" xfId="0" applyAlignment="1" applyBorder="1" applyFont="1">
      <alignment horizontal="left"/>
    </xf>
    <xf borderId="26" fillId="16" fontId="1" numFmtId="164" xfId="0" applyBorder="1" applyFont="1" applyNumberFormat="1"/>
    <xf borderId="28" fillId="17" fontId="11" numFmtId="0" xfId="0" applyAlignment="1" applyBorder="1" applyFill="1" applyFont="1">
      <alignment horizontal="left" vertical="top"/>
    </xf>
    <xf borderId="0" fillId="0" fontId="12" numFmtId="164" xfId="0" applyFont="1" applyNumberFormat="1"/>
    <xf borderId="1" fillId="17" fontId="11" numFmtId="164" xfId="0" applyBorder="1" applyFont="1" applyNumberFormat="1"/>
    <xf borderId="29" fillId="17" fontId="11" numFmtId="164" xfId="0" applyBorder="1" applyFont="1" applyNumberFormat="1"/>
    <xf borderId="1" fillId="17" fontId="11" numFmtId="0" xfId="0" applyBorder="1" applyFont="1"/>
    <xf borderId="13" fillId="17" fontId="6" numFmtId="0" xfId="0" applyAlignment="1" applyBorder="1" applyFont="1">
      <alignment vertical="top"/>
    </xf>
    <xf borderId="13" fillId="0" fontId="12" numFmtId="164" xfId="0" applyBorder="1" applyFont="1" applyNumberFormat="1"/>
    <xf borderId="13" fillId="17" fontId="6" numFmtId="164" xfId="0" applyBorder="1" applyFont="1" applyNumberFormat="1"/>
    <xf borderId="13" fillId="17" fontId="6" numFmtId="0" xfId="0" applyBorder="1" applyFont="1"/>
    <xf borderId="13" fillId="0" fontId="13" numFmtId="0" xfId="0" applyBorder="1" applyFont="1"/>
    <xf borderId="13" fillId="3" fontId="6" numFmtId="0" xfId="0" applyBorder="1" applyFont="1"/>
    <xf borderId="1" fillId="17" fontId="6" numFmtId="0" xfId="0" applyAlignment="1" applyBorder="1" applyFont="1">
      <alignment vertical="top"/>
    </xf>
    <xf borderId="1" fillId="17" fontId="6" numFmtId="0" xfId="0" applyBorder="1" applyFont="1"/>
    <xf borderId="13" fillId="8" fontId="6" numFmtId="0" xfId="0" applyBorder="1" applyFont="1"/>
    <xf borderId="1" fillId="8" fontId="6" numFmtId="0" xfId="0" applyBorder="1" applyFont="1"/>
    <xf borderId="1" fillId="8" fontId="6" numFmtId="164" xfId="0" applyBorder="1" applyFont="1" applyNumberFormat="1"/>
    <xf borderId="13" fillId="8" fontId="14" numFmtId="164" xfId="0" applyAlignment="1" applyBorder="1" applyFont="1" applyNumberFormat="1">
      <alignment horizontal="right"/>
    </xf>
    <xf borderId="13" fillId="8" fontId="6" numFmtId="164" xfId="0" applyAlignment="1" applyBorder="1" applyFont="1" applyNumberFormat="1">
      <alignment horizontal="right"/>
    </xf>
    <xf borderId="13" fillId="0" fontId="14" numFmtId="164" xfId="0" applyAlignment="1" applyBorder="1" applyFont="1" applyNumberFormat="1">
      <alignment horizontal="right"/>
    </xf>
    <xf borderId="13" fillId="0" fontId="6" numFmtId="164" xfId="0" applyAlignment="1" applyBorder="1" applyFont="1" applyNumberFormat="1">
      <alignment horizontal="right"/>
    </xf>
    <xf borderId="0" fillId="0" fontId="6" numFmtId="0" xfId="0" applyAlignment="1" applyFont="1">
      <alignment horizontal="right"/>
    </xf>
    <xf borderId="0" fillId="0" fontId="6" numFmtId="9" xfId="0" applyAlignment="1" applyFont="1" applyNumberFormat="1">
      <alignment horizontal="right"/>
    </xf>
    <xf borderId="15" fillId="0" fontId="6" numFmtId="164" xfId="0" applyBorder="1" applyFont="1" applyNumberFormat="1"/>
    <xf borderId="13" fillId="0" fontId="5" numFmtId="164" xfId="0" applyAlignment="1" applyBorder="1" applyFont="1" applyNumberFormat="1">
      <alignment horizontal="right"/>
    </xf>
    <xf borderId="13" fillId="13" fontId="6" numFmtId="0" xfId="0" applyAlignment="1" applyBorder="1" applyFont="1">
      <alignment horizontal="center"/>
    </xf>
    <xf borderId="13" fillId="13" fontId="6" numFmtId="166" xfId="0" applyBorder="1" applyFont="1" applyNumberFormat="1"/>
    <xf borderId="13" fillId="13" fontId="6" numFmtId="166" xfId="0" applyAlignment="1" applyBorder="1" applyFont="1" applyNumberFormat="1">
      <alignment horizontal="center"/>
    </xf>
    <xf borderId="23" fillId="9" fontId="5" numFmtId="0" xfId="0" applyAlignment="1" applyBorder="1" applyFont="1">
      <alignment shrinkToFit="0" vertical="top" wrapText="1"/>
    </xf>
    <xf borderId="15" fillId="0" fontId="6" numFmtId="0" xfId="0" applyAlignment="1" applyBorder="1" applyFont="1">
      <alignment shrinkToFit="0" wrapText="1"/>
    </xf>
    <xf borderId="13" fillId="2" fontId="6" numFmtId="164" xfId="0" applyAlignment="1" applyBorder="1" applyFont="1" applyNumberFormat="1">
      <alignment horizontal="center"/>
    </xf>
    <xf borderId="13" fillId="0" fontId="6" numFmtId="0" xfId="0" applyAlignment="1" applyBorder="1" applyFont="1">
      <alignment horizontal="center"/>
    </xf>
    <xf borderId="13" fillId="2" fontId="6" numFmtId="0" xfId="0" applyAlignment="1" applyBorder="1" applyFont="1">
      <alignment horizontal="center"/>
    </xf>
    <xf borderId="18" fillId="0" fontId="4" numFmtId="0" xfId="0" applyBorder="1" applyFont="1"/>
    <xf borderId="1" fillId="8" fontId="5" numFmtId="0" xfId="0" applyBorder="1" applyFont="1"/>
    <xf borderId="13" fillId="8" fontId="6" numFmtId="165" xfId="0" applyAlignment="1" applyBorder="1" applyFont="1" applyNumberFormat="1">
      <alignment horizontal="right"/>
    </xf>
    <xf borderId="13" fillId="8" fontId="6" numFmtId="0" xfId="0" applyAlignment="1" applyBorder="1" applyFont="1">
      <alignment horizontal="right"/>
    </xf>
    <xf borderId="1" fillId="8" fontId="6" numFmtId="0" xfId="0" applyAlignment="1" applyBorder="1" applyFont="1">
      <alignment horizontal="right"/>
    </xf>
    <xf borderId="1" fillId="8" fontId="6" numFmtId="165" xfId="0" applyAlignment="1" applyBorder="1" applyFont="1" applyNumberFormat="1">
      <alignment horizontal="right"/>
    </xf>
    <xf borderId="13" fillId="8" fontId="15" numFmtId="0" xfId="0" applyBorder="1" applyFont="1"/>
    <xf borderId="1" fillId="14" fontId="3" numFmtId="0" xfId="0" applyBorder="1" applyFont="1"/>
    <xf borderId="26" fillId="14" fontId="5" numFmtId="166" xfId="0" applyBorder="1" applyFont="1" applyNumberFormat="1"/>
    <xf borderId="1" fillId="2" fontId="10" numFmtId="0" xfId="0" applyBorder="1" applyFont="1"/>
    <xf borderId="1" fillId="18" fontId="3" numFmtId="0" xfId="0" applyBorder="1" applyFill="1" applyFont="1"/>
    <xf borderId="1" fillId="18" fontId="6" numFmtId="0" xfId="0" applyBorder="1" applyFont="1"/>
    <xf borderId="1" fillId="18" fontId="1" numFmtId="0" xfId="0" applyBorder="1" applyFont="1"/>
    <xf borderId="1" fillId="2" fontId="1" numFmtId="0" xfId="0" applyBorder="1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9.43"/>
    <col customWidth="1" min="2" max="2" width="35.86"/>
    <col customWidth="1" min="3" max="3" width="9.14"/>
    <col customWidth="1" min="4" max="4" width="18.43"/>
    <col customWidth="1" min="5" max="5" width="10.29"/>
    <col customWidth="1" min="6" max="6" width="10.71"/>
    <col customWidth="1" min="7" max="7" width="9.29"/>
    <col customWidth="1" min="8" max="8" width="12.14"/>
    <col customWidth="1" min="9" max="9" width="18.43"/>
    <col customWidth="1" min="10" max="10" width="17.14"/>
    <col customWidth="1" min="11" max="11" width="10.29"/>
    <col customWidth="1" min="12" max="12" width="13.71"/>
    <col customWidth="1" min="13" max="13" width="14.71"/>
    <col customWidth="1" min="14" max="25" width="9.14"/>
  </cols>
  <sheetData>
    <row r="1" ht="22.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4" t="s">
        <v>1</v>
      </c>
      <c r="B2" s="5" t="s">
        <v>2</v>
      </c>
      <c r="C2" s="6"/>
      <c r="D2" s="7"/>
      <c r="E2" s="8" t="s">
        <v>3</v>
      </c>
      <c r="F2" s="9" t="s">
        <v>4</v>
      </c>
      <c r="G2" s="10" t="s">
        <v>5</v>
      </c>
      <c r="H2" s="10" t="s">
        <v>6</v>
      </c>
      <c r="I2" s="10" t="s">
        <v>7</v>
      </c>
      <c r="J2" s="11" t="s">
        <v>8</v>
      </c>
      <c r="K2" s="12" t="s">
        <v>9</v>
      </c>
      <c r="L2" s="13" t="s">
        <v>10</v>
      </c>
      <c r="M2" s="14" t="s">
        <v>11</v>
      </c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ht="30.0" customHeight="1">
      <c r="A3" s="15" t="s">
        <v>12</v>
      </c>
      <c r="B3" s="16" t="s">
        <v>13</v>
      </c>
      <c r="C3" s="17"/>
      <c r="D3" s="18"/>
      <c r="E3" s="19">
        <v>10000.0</v>
      </c>
      <c r="F3" s="20" t="s">
        <v>14</v>
      </c>
      <c r="G3" s="21">
        <v>1.0</v>
      </c>
      <c r="H3" s="22"/>
      <c r="I3" s="22">
        <f>E3*G3/2</f>
        <v>5000</v>
      </c>
      <c r="J3" s="23">
        <f t="shared" ref="J3:J8" si="1">SUM(K3)</f>
        <v>0</v>
      </c>
      <c r="K3" s="24"/>
      <c r="L3" s="25">
        <f>I3</f>
        <v>5000</v>
      </c>
      <c r="M3" s="2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A4" s="27"/>
      <c r="B4" s="28" t="s">
        <v>15</v>
      </c>
      <c r="C4" s="17"/>
      <c r="D4" s="18"/>
      <c r="E4" s="29">
        <v>0.0</v>
      </c>
      <c r="F4" s="20" t="s">
        <v>16</v>
      </c>
      <c r="G4" s="21"/>
      <c r="H4" s="22"/>
      <c r="I4" s="22">
        <f t="shared" ref="I4:I5" si="2">E4*G4</f>
        <v>0</v>
      </c>
      <c r="J4" s="23">
        <f t="shared" si="1"/>
        <v>0</v>
      </c>
      <c r="K4" s="24"/>
      <c r="L4" s="26"/>
      <c r="M4" s="2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A5" s="15"/>
      <c r="B5" s="30" t="s">
        <v>17</v>
      </c>
      <c r="C5" s="6"/>
      <c r="D5" s="7"/>
      <c r="E5" s="31">
        <v>75.0</v>
      </c>
      <c r="F5" s="32" t="s">
        <v>16</v>
      </c>
      <c r="G5" s="33">
        <v>200.0</v>
      </c>
      <c r="H5" s="25"/>
      <c r="I5" s="25">
        <f t="shared" si="2"/>
        <v>15000</v>
      </c>
      <c r="J5" s="23">
        <f t="shared" si="1"/>
        <v>0</v>
      </c>
      <c r="K5" s="24"/>
      <c r="L5" s="26"/>
      <c r="M5" s="2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15"/>
      <c r="B6" s="34" t="s">
        <v>18</v>
      </c>
      <c r="E6" s="31">
        <v>75.0</v>
      </c>
      <c r="F6" s="35" t="s">
        <v>16</v>
      </c>
      <c r="G6" s="36">
        <v>85.0</v>
      </c>
      <c r="H6" s="37"/>
      <c r="I6" s="25"/>
      <c r="J6" s="23">
        <f t="shared" si="1"/>
        <v>6375</v>
      </c>
      <c r="K6" s="24">
        <f>E6*G6</f>
        <v>6375</v>
      </c>
      <c r="L6" s="38"/>
      <c r="M6" s="38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15"/>
      <c r="B7" s="30" t="s">
        <v>19</v>
      </c>
      <c r="C7" s="6"/>
      <c r="D7" s="7"/>
      <c r="E7" s="31">
        <v>75.0</v>
      </c>
      <c r="F7" s="32" t="s">
        <v>16</v>
      </c>
      <c r="G7" s="33">
        <v>200.0</v>
      </c>
      <c r="H7" s="25">
        <v>1.0</v>
      </c>
      <c r="I7" s="25"/>
      <c r="J7" s="23">
        <f t="shared" si="1"/>
        <v>15000</v>
      </c>
      <c r="K7" s="25">
        <f>E7*G7*H7</f>
        <v>15000</v>
      </c>
      <c r="L7" s="39"/>
      <c r="M7" s="2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>
      <c r="A8" s="15"/>
      <c r="B8" s="30" t="s">
        <v>20</v>
      </c>
      <c r="C8" s="6"/>
      <c r="D8" s="7"/>
      <c r="E8" s="31">
        <v>65.0</v>
      </c>
      <c r="F8" s="32" t="s">
        <v>16</v>
      </c>
      <c r="G8" s="33">
        <v>50.0</v>
      </c>
      <c r="H8" s="25"/>
      <c r="I8" s="25"/>
      <c r="J8" s="23">
        <f t="shared" si="1"/>
        <v>3250</v>
      </c>
      <c r="K8" s="24">
        <f>$G8*$E8</f>
        <v>3250</v>
      </c>
      <c r="L8" s="26"/>
      <c r="M8" s="2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>
      <c r="A9" s="15"/>
      <c r="B9" s="30" t="s">
        <v>21</v>
      </c>
      <c r="C9" s="6"/>
      <c r="D9" s="7"/>
      <c r="E9" s="31">
        <v>200.0</v>
      </c>
      <c r="F9" s="32" t="s">
        <v>22</v>
      </c>
      <c r="G9" s="33">
        <v>4.0</v>
      </c>
      <c r="H9" s="25"/>
      <c r="I9" s="25">
        <f>E9*G9</f>
        <v>800</v>
      </c>
      <c r="J9" s="23"/>
      <c r="K9" s="24"/>
      <c r="L9" s="26"/>
      <c r="M9" s="2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>
      <c r="A10" s="15"/>
      <c r="B10" s="30" t="s">
        <v>23</v>
      </c>
      <c r="C10" s="6"/>
      <c r="D10" s="7"/>
      <c r="E10" s="31">
        <v>65.0</v>
      </c>
      <c r="F10" s="32" t="s">
        <v>16</v>
      </c>
      <c r="G10" s="33">
        <v>40.0</v>
      </c>
      <c r="H10" s="24"/>
      <c r="I10" s="24"/>
      <c r="J10" s="23">
        <f>SUM(K10)</f>
        <v>2600</v>
      </c>
      <c r="K10" s="24">
        <f>$G10*$E10</f>
        <v>2600</v>
      </c>
      <c r="L10" s="26"/>
      <c r="M10" s="2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15"/>
      <c r="B11" s="30" t="s">
        <v>24</v>
      </c>
      <c r="C11" s="6"/>
      <c r="D11" s="7"/>
      <c r="E11" s="31">
        <v>30.0</v>
      </c>
      <c r="F11" s="32" t="s">
        <v>16</v>
      </c>
      <c r="G11" s="33">
        <v>35.0</v>
      </c>
      <c r="H11" s="24"/>
      <c r="I11" s="24">
        <f t="shared" ref="I11:I12" si="3">E11*G11</f>
        <v>1050</v>
      </c>
      <c r="J11" s="23"/>
      <c r="K11" s="24"/>
      <c r="L11" s="26"/>
      <c r="M11" s="2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15"/>
      <c r="B12" s="30" t="s">
        <v>25</v>
      </c>
      <c r="C12" s="6"/>
      <c r="D12" s="7"/>
      <c r="E12" s="40">
        <v>10000.0</v>
      </c>
      <c r="F12" s="32"/>
      <c r="G12" s="33"/>
      <c r="H12" s="41"/>
      <c r="I12" s="41">
        <f t="shared" si="3"/>
        <v>0</v>
      </c>
      <c r="J12" s="23">
        <f>SUM(K12)</f>
        <v>10000</v>
      </c>
      <c r="K12" s="24">
        <f>E12</f>
        <v>10000</v>
      </c>
      <c r="L12" s="26"/>
      <c r="M12" s="2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A13" s="15"/>
      <c r="B13" s="42"/>
      <c r="C13" s="6"/>
      <c r="D13" s="7"/>
      <c r="E13" s="31"/>
      <c r="F13" s="32"/>
      <c r="G13" s="33"/>
      <c r="H13" s="43"/>
      <c r="I13" s="43"/>
      <c r="J13" s="23"/>
      <c r="K13" s="24"/>
      <c r="L13" s="26"/>
      <c r="M13" s="26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>
      <c r="A14" s="15"/>
      <c r="B14" s="30"/>
      <c r="C14" s="6"/>
      <c r="D14" s="7"/>
      <c r="E14" s="31"/>
      <c r="F14" s="32"/>
      <c r="G14" s="33"/>
      <c r="H14" s="24"/>
      <c r="I14" s="24"/>
      <c r="J14" s="23"/>
      <c r="K14" s="24"/>
      <c r="L14" s="26"/>
      <c r="M14" s="26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>
      <c r="A15" s="15"/>
      <c r="B15" s="16" t="s">
        <v>26</v>
      </c>
      <c r="C15" s="17"/>
      <c r="D15" s="18"/>
      <c r="E15" s="29">
        <v>30.0</v>
      </c>
      <c r="F15" s="20" t="s">
        <v>16</v>
      </c>
      <c r="G15" s="21">
        <v>3.0</v>
      </c>
      <c r="H15" s="44"/>
      <c r="I15" s="44">
        <f>E15*G15</f>
        <v>90</v>
      </c>
      <c r="J15" s="23"/>
      <c r="K15" s="24"/>
      <c r="L15" s="26"/>
      <c r="M15" s="26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A16" s="15"/>
      <c r="B16" s="16"/>
      <c r="C16" s="17"/>
      <c r="D16" s="18"/>
      <c r="E16" s="45"/>
      <c r="F16" s="46"/>
      <c r="G16" s="47"/>
      <c r="H16" s="44"/>
      <c r="I16" s="44"/>
      <c r="J16" s="23"/>
      <c r="K16" s="48"/>
      <c r="L16" s="26"/>
      <c r="M16" s="2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49"/>
      <c r="B17" s="50" t="s">
        <v>27</v>
      </c>
      <c r="C17" s="51"/>
      <c r="D17" s="52"/>
      <c r="E17" s="53"/>
      <c r="F17" s="54"/>
      <c r="G17" s="54"/>
      <c r="H17" s="55"/>
      <c r="I17" s="55">
        <f t="shared" ref="I17:M17" si="4">SUM(I3:I16)</f>
        <v>21940</v>
      </c>
      <c r="J17" s="55">
        <f t="shared" si="4"/>
        <v>37225</v>
      </c>
      <c r="K17" s="55">
        <f t="shared" si="4"/>
        <v>37225</v>
      </c>
      <c r="L17" s="55">
        <f t="shared" si="4"/>
        <v>5000</v>
      </c>
      <c r="M17" s="55">
        <f t="shared" si="4"/>
        <v>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A18" s="1"/>
      <c r="B18" s="56"/>
      <c r="C18" s="17"/>
      <c r="D18" s="18"/>
      <c r="E18" s="29"/>
      <c r="F18" s="20"/>
      <c r="G18" s="20"/>
      <c r="H18" s="44"/>
      <c r="I18" s="44"/>
      <c r="J18" s="23"/>
      <c r="K18" s="5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6.5" customHeight="1">
      <c r="A19" s="58" t="s">
        <v>28</v>
      </c>
      <c r="B19" s="59"/>
      <c r="C19" s="60"/>
      <c r="D19" s="61"/>
      <c r="E19" s="29"/>
      <c r="F19" s="20"/>
      <c r="G19" s="20"/>
      <c r="H19" s="62"/>
      <c r="I19" s="62"/>
      <c r="J19" s="23"/>
      <c r="K19" s="6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64"/>
      <c r="B20" s="56" t="s">
        <v>29</v>
      </c>
      <c r="C20" s="60"/>
      <c r="D20" s="61"/>
      <c r="E20" s="65">
        <v>75.0</v>
      </c>
      <c r="F20" s="20" t="s">
        <v>16</v>
      </c>
      <c r="G20" s="20">
        <v>15.0</v>
      </c>
      <c r="H20" s="62"/>
      <c r="I20" s="62">
        <v>0.0</v>
      </c>
      <c r="J20" s="23">
        <f t="shared" ref="J20:J23" si="5">SUM(K20)</f>
        <v>1125</v>
      </c>
      <c r="K20" s="44">
        <f t="shared" ref="K20:K23" si="6">E20*G20</f>
        <v>1125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5.75" customHeight="1">
      <c r="A21" s="64"/>
      <c r="B21" s="56" t="s">
        <v>30</v>
      </c>
      <c r="C21" s="60"/>
      <c r="D21" s="61"/>
      <c r="E21" s="65">
        <v>75.0</v>
      </c>
      <c r="F21" s="20" t="s">
        <v>16</v>
      </c>
      <c r="G21" s="20">
        <v>15.0</v>
      </c>
      <c r="H21" s="62"/>
      <c r="I21" s="62">
        <v>0.0</v>
      </c>
      <c r="J21" s="23">
        <f t="shared" si="5"/>
        <v>1125</v>
      </c>
      <c r="K21" s="44">
        <f t="shared" si="6"/>
        <v>1125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5.75" customHeight="1">
      <c r="A22" s="64"/>
      <c r="B22" s="56" t="s">
        <v>31</v>
      </c>
      <c r="C22" s="60"/>
      <c r="D22" s="61"/>
      <c r="E22" s="65">
        <v>75.0</v>
      </c>
      <c r="F22" s="20" t="s">
        <v>16</v>
      </c>
      <c r="G22" s="20">
        <v>25.0</v>
      </c>
      <c r="H22" s="62"/>
      <c r="I22" s="62">
        <v>0.0</v>
      </c>
      <c r="J22" s="23">
        <f t="shared" si="5"/>
        <v>1875</v>
      </c>
      <c r="K22" s="44">
        <f t="shared" si="6"/>
        <v>1875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5.75" customHeight="1">
      <c r="A23" s="64"/>
      <c r="B23" s="66" t="s">
        <v>32</v>
      </c>
      <c r="C23" s="60"/>
      <c r="D23" s="61"/>
      <c r="E23" s="65">
        <v>75.0</v>
      </c>
      <c r="F23" s="20" t="s">
        <v>16</v>
      </c>
      <c r="G23" s="20">
        <v>10.0</v>
      </c>
      <c r="H23" s="62"/>
      <c r="I23" s="62">
        <v>0.0</v>
      </c>
      <c r="J23" s="23">
        <f t="shared" si="5"/>
        <v>750</v>
      </c>
      <c r="K23" s="44">
        <f t="shared" si="6"/>
        <v>750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5.75" customHeight="1">
      <c r="A24" s="64"/>
      <c r="B24" s="56"/>
      <c r="C24" s="60"/>
      <c r="D24" s="61"/>
      <c r="E24" s="65"/>
      <c r="F24" s="20"/>
      <c r="G24" s="20"/>
      <c r="H24" s="62"/>
      <c r="I24" s="62"/>
      <c r="J24" s="23"/>
      <c r="K24" s="6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5.75" customHeight="1">
      <c r="A25" s="64"/>
      <c r="B25" s="67" t="s">
        <v>33</v>
      </c>
      <c r="C25" s="51"/>
      <c r="D25" s="52"/>
      <c r="E25" s="68"/>
      <c r="F25" s="69"/>
      <c r="G25" s="69">
        <f>SUM(G20:G23)</f>
        <v>65</v>
      </c>
      <c r="H25" s="70"/>
      <c r="I25" s="70">
        <f t="shared" ref="I25:K25" si="7">SUM(I20:I23)</f>
        <v>0</v>
      </c>
      <c r="J25" s="71">
        <f t="shared" si="7"/>
        <v>4875</v>
      </c>
      <c r="K25" s="71">
        <f t="shared" si="7"/>
        <v>4875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5.75" customHeight="1">
      <c r="A26" s="72"/>
      <c r="B26" s="73"/>
      <c r="C26" s="73"/>
      <c r="D26" s="73"/>
      <c r="E26" s="74"/>
      <c r="F26" s="73"/>
      <c r="G26" s="73"/>
      <c r="H26" s="73"/>
      <c r="I26" s="73"/>
      <c r="J26" s="75"/>
      <c r="K26" s="7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7.25" customHeight="1">
      <c r="A27" s="76"/>
      <c r="B27" s="77" t="s">
        <v>34</v>
      </c>
      <c r="C27" s="78"/>
      <c r="D27" s="78"/>
      <c r="E27" s="79"/>
      <c r="F27" s="78"/>
      <c r="G27" s="78"/>
      <c r="H27" s="80"/>
      <c r="I27" s="80">
        <f t="shared" ref="I27:M27" si="8">I17+I25</f>
        <v>21940</v>
      </c>
      <c r="J27" s="81">
        <f t="shared" si="8"/>
        <v>42100</v>
      </c>
      <c r="K27" s="81">
        <f t="shared" si="8"/>
        <v>42100</v>
      </c>
      <c r="L27" s="81">
        <f t="shared" si="8"/>
        <v>5000</v>
      </c>
      <c r="M27" s="81">
        <f t="shared" si="8"/>
        <v>0</v>
      </c>
      <c r="N27" s="82"/>
      <c r="O27" s="82"/>
      <c r="P27" s="82"/>
      <c r="Q27" s="82"/>
      <c r="R27" s="83"/>
      <c r="S27" s="83"/>
      <c r="T27" s="83"/>
      <c r="U27" s="83"/>
      <c r="V27" s="83"/>
      <c r="W27" s="83"/>
      <c r="X27" s="83"/>
      <c r="Y27" s="83"/>
    </row>
    <row r="28" ht="33.0" customHeight="1">
      <c r="A28" s="84"/>
      <c r="B28" s="85"/>
      <c r="C28" s="85"/>
      <c r="D28" s="85"/>
      <c r="E28" s="86"/>
      <c r="F28" s="85"/>
      <c r="G28" s="85"/>
      <c r="H28" s="85"/>
      <c r="I28" s="85"/>
      <c r="J28" s="85"/>
      <c r="K28" s="85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</row>
    <row r="29" ht="33.0" customHeight="1">
      <c r="A29" s="88" t="s">
        <v>35</v>
      </c>
      <c r="B29" s="89"/>
      <c r="C29" s="89"/>
      <c r="D29" s="89"/>
      <c r="E29" s="90"/>
      <c r="F29" s="89"/>
      <c r="G29" s="89"/>
      <c r="H29" s="89"/>
      <c r="I29" s="89"/>
      <c r="J29" s="89"/>
      <c r="K29" s="89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</row>
    <row r="30" ht="15.75" customHeight="1">
      <c r="A30" s="92" t="s">
        <v>36</v>
      </c>
      <c r="B30" s="56"/>
      <c r="C30" s="56"/>
      <c r="D30" s="56"/>
      <c r="E30" s="93"/>
      <c r="F30" s="94"/>
      <c r="G30" s="94"/>
      <c r="H30" s="95"/>
      <c r="I30" s="95"/>
      <c r="J30" s="96"/>
      <c r="K30" s="9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5.75" customHeight="1">
      <c r="A31" s="98" t="s">
        <v>37</v>
      </c>
      <c r="B31" s="56" t="s">
        <v>38</v>
      </c>
      <c r="C31" s="17"/>
      <c r="D31" s="18"/>
      <c r="E31" s="29">
        <v>41.9</v>
      </c>
      <c r="F31" s="20" t="s">
        <v>16</v>
      </c>
      <c r="G31" s="20">
        <f>4*3</f>
        <v>12</v>
      </c>
      <c r="H31" s="44"/>
      <c r="I31" s="44">
        <f>E31*G31</f>
        <v>502.8</v>
      </c>
      <c r="J31" s="99"/>
      <c r="K31" s="2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75" customHeight="1">
      <c r="A32" s="64"/>
      <c r="B32" s="56" t="s">
        <v>39</v>
      </c>
      <c r="C32" s="17"/>
      <c r="D32" s="18"/>
      <c r="E32" s="29">
        <v>41.9</v>
      </c>
      <c r="F32" s="20" t="s">
        <v>16</v>
      </c>
      <c r="G32" s="20">
        <v>12.0</v>
      </c>
      <c r="H32" s="22"/>
      <c r="I32" s="22">
        <f>G32*E32</f>
        <v>502.8</v>
      </c>
      <c r="J32" s="100"/>
      <c r="K32" s="2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A33" s="64"/>
      <c r="B33" s="56" t="s">
        <v>40</v>
      </c>
      <c r="C33" s="17"/>
      <c r="D33" s="18"/>
      <c r="E33" s="29">
        <v>30.0</v>
      </c>
      <c r="F33" s="20" t="s">
        <v>16</v>
      </c>
      <c r="G33" s="20">
        <v>144.0</v>
      </c>
      <c r="H33" s="44"/>
      <c r="I33" s="44">
        <f>E33*G33</f>
        <v>4320</v>
      </c>
      <c r="J33" s="100"/>
      <c r="K33" s="2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A34" s="64"/>
      <c r="B34" s="101" t="s">
        <v>41</v>
      </c>
      <c r="C34" s="51"/>
      <c r="D34" s="52"/>
      <c r="E34" s="102"/>
      <c r="F34" s="38"/>
      <c r="G34" s="38"/>
      <c r="H34" s="103"/>
      <c r="I34" s="104">
        <f>SUM(I31:I33)</f>
        <v>5325.6</v>
      </c>
      <c r="J34" s="105" t="s">
        <v>42</v>
      </c>
      <c r="K34" s="2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>
      <c r="A35" s="106"/>
      <c r="B35" s="107"/>
      <c r="C35" s="108"/>
      <c r="D35" s="109"/>
      <c r="E35" s="108"/>
      <c r="F35" s="107"/>
      <c r="G35" s="107"/>
      <c r="H35" s="107"/>
      <c r="I35" s="107"/>
      <c r="J35" s="110"/>
      <c r="K35" s="10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45.0" customHeight="1">
      <c r="A36" s="111" t="s">
        <v>43</v>
      </c>
      <c r="B36" s="112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106"/>
      <c r="B37" s="114"/>
      <c r="C37" s="115" t="s">
        <v>44</v>
      </c>
      <c r="D37" s="116"/>
      <c r="E37" s="117"/>
      <c r="F37" s="118"/>
      <c r="G37" s="107"/>
      <c r="H37" s="107"/>
      <c r="I37" s="107"/>
      <c r="J37" s="110"/>
      <c r="K37" s="10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38"/>
      <c r="B38" s="119"/>
      <c r="C38" s="120" t="s">
        <v>44</v>
      </c>
      <c r="D38" s="121"/>
      <c r="E38" s="121"/>
      <c r="F38" s="122"/>
      <c r="G38" s="123" t="s">
        <v>45</v>
      </c>
      <c r="H38" s="38"/>
      <c r="I38" s="38"/>
      <c r="J38" s="124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107"/>
    </row>
    <row r="39" ht="15.75" customHeight="1">
      <c r="A39" s="38"/>
      <c r="B39" s="125"/>
      <c r="C39" s="115"/>
      <c r="D39" s="121"/>
      <c r="E39" s="121"/>
      <c r="F39" s="126"/>
      <c r="G39" s="107"/>
      <c r="H39" s="107"/>
      <c r="I39" s="38"/>
      <c r="J39" s="124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</row>
    <row r="40" ht="15.75" customHeight="1">
      <c r="A40" s="127"/>
      <c r="B40" s="128" t="s">
        <v>46</v>
      </c>
      <c r="C40" s="129"/>
      <c r="D40" s="130">
        <v>4000.0</v>
      </c>
      <c r="E40" s="131">
        <f t="shared" ref="E40:E41" si="9">D40</f>
        <v>4000</v>
      </c>
      <c r="F40" s="127" t="s">
        <v>47</v>
      </c>
      <c r="G40" s="127"/>
      <c r="H40" s="127"/>
      <c r="I40" s="127"/>
      <c r="J40" s="127"/>
      <c r="K40" s="127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</row>
    <row r="41" ht="15.75" customHeight="1">
      <c r="A41" s="127"/>
      <c r="B41" s="128" t="s">
        <v>48</v>
      </c>
      <c r="C41" s="129"/>
      <c r="D41" s="130">
        <v>17500.0</v>
      </c>
      <c r="E41" s="131">
        <f t="shared" si="9"/>
        <v>17500</v>
      </c>
      <c r="F41" s="127" t="s">
        <v>49</v>
      </c>
      <c r="G41" s="127"/>
      <c r="H41" s="127"/>
      <c r="I41" s="127"/>
      <c r="J41" s="127"/>
      <c r="K41" s="127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</row>
    <row r="42" ht="15.75" customHeight="1">
      <c r="A42" s="38"/>
      <c r="B42" s="107"/>
      <c r="C42" s="108"/>
      <c r="D42" s="102"/>
      <c r="E42" s="102"/>
      <c r="F42" s="107"/>
      <c r="G42" s="107"/>
      <c r="H42" s="107"/>
      <c r="I42" s="38"/>
      <c r="J42" s="124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</row>
    <row r="43" ht="15.75" customHeight="1">
      <c r="A43" s="38"/>
      <c r="B43" s="107" t="s">
        <v>50</v>
      </c>
      <c r="C43" s="102" t="s">
        <v>44</v>
      </c>
      <c r="D43" s="102"/>
      <c r="E43" s="102">
        <v>0.0</v>
      </c>
      <c r="F43" s="107"/>
      <c r="G43" s="107"/>
      <c r="H43" s="107"/>
      <c r="I43" s="38"/>
      <c r="J43" s="124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</row>
    <row r="44" ht="15.75" customHeight="1">
      <c r="A44" s="38"/>
      <c r="B44" s="107" t="s">
        <v>51</v>
      </c>
      <c r="C44" s="115" t="s">
        <v>44</v>
      </c>
      <c r="D44" s="132">
        <v>5000.0</v>
      </c>
      <c r="E44" s="133">
        <f>5000*H44</f>
        <v>5000</v>
      </c>
      <c r="F44" s="107"/>
      <c r="G44" s="107"/>
      <c r="H44" s="134">
        <v>1.0</v>
      </c>
      <c r="I44" s="38"/>
      <c r="J44" s="124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</row>
    <row r="45" ht="15.75" customHeight="1">
      <c r="A45" s="38"/>
      <c r="B45" s="128" t="s">
        <v>52</v>
      </c>
      <c r="C45" s="120" t="s">
        <v>44</v>
      </c>
      <c r="D45" s="130">
        <v>2000.0</v>
      </c>
      <c r="E45" s="131">
        <f>D45</f>
        <v>2000</v>
      </c>
      <c r="F45" s="127" t="s">
        <v>49</v>
      </c>
      <c r="G45" s="127"/>
      <c r="H45" s="127"/>
      <c r="I45" s="127"/>
      <c r="J45" s="127"/>
      <c r="K45" s="12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</row>
    <row r="46" ht="15.75" customHeight="1">
      <c r="A46" s="38"/>
      <c r="B46" s="107"/>
      <c r="C46" s="102"/>
      <c r="D46" s="102"/>
      <c r="E46" s="133">
        <f>SUM(E40:E45)</f>
        <v>28500</v>
      </c>
      <c r="F46" s="107"/>
      <c r="G46" s="107"/>
      <c r="H46" s="107"/>
      <c r="I46" s="107"/>
      <c r="J46" s="110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</row>
    <row r="47" ht="15.75" customHeight="1">
      <c r="A47" s="38"/>
      <c r="B47" s="107" t="s">
        <v>53</v>
      </c>
      <c r="C47" s="135">
        <v>0.2</v>
      </c>
      <c r="D47" s="133">
        <f>(J13+J8)*0.2</f>
        <v>650</v>
      </c>
      <c r="E47" s="102">
        <f>D47</f>
        <v>650</v>
      </c>
      <c r="F47" s="107"/>
      <c r="G47" s="107"/>
      <c r="H47" s="107"/>
      <c r="I47" s="107"/>
      <c r="J47" s="110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</row>
    <row r="48" ht="15.75" customHeight="1">
      <c r="A48" s="38"/>
      <c r="B48" s="102"/>
      <c r="C48" s="102"/>
      <c r="D48" s="102"/>
      <c r="E48" s="102"/>
      <c r="F48" s="107"/>
      <c r="G48" s="107"/>
      <c r="H48" s="107"/>
      <c r="I48" s="107"/>
      <c r="J48" s="110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</row>
    <row r="49" ht="15.75" customHeight="1">
      <c r="A49" s="38"/>
      <c r="B49" s="136" t="s">
        <v>54</v>
      </c>
      <c r="C49" s="7"/>
      <c r="D49" s="102">
        <f>E46-(D44+D43)</f>
        <v>23500</v>
      </c>
      <c r="E49" s="102"/>
      <c r="F49" s="107"/>
      <c r="G49" s="107"/>
      <c r="H49" s="107"/>
      <c r="I49" s="107"/>
      <c r="J49" s="110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</row>
    <row r="50" ht="15.0" customHeight="1">
      <c r="A50" s="38"/>
      <c r="B50" s="136" t="s">
        <v>55</v>
      </c>
      <c r="C50" s="7"/>
      <c r="D50" s="133">
        <f>E46</f>
        <v>28500</v>
      </c>
      <c r="E50" s="137">
        <f>SUM(E46:E47)</f>
        <v>29150</v>
      </c>
      <c r="F50" s="38"/>
      <c r="G50" s="138" t="s">
        <v>56</v>
      </c>
      <c r="H50" s="139"/>
      <c r="I50" s="140" t="s">
        <v>57</v>
      </c>
      <c r="J50" s="23"/>
      <c r="K50" s="24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</row>
    <row r="51">
      <c r="A51" s="141" t="s">
        <v>58</v>
      </c>
      <c r="B51" s="142" t="s">
        <v>59</v>
      </c>
      <c r="C51" s="6"/>
      <c r="D51" s="7"/>
      <c r="E51" s="143">
        <v>100.0</v>
      </c>
      <c r="F51" s="144" t="s">
        <v>16</v>
      </c>
      <c r="G51" s="145">
        <v>50.0</v>
      </c>
      <c r="H51" s="24"/>
      <c r="I51" s="24">
        <f t="shared" ref="I51:I56" si="10">E51*G51</f>
        <v>5000</v>
      </c>
      <c r="J51" s="23"/>
      <c r="K51" s="24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</row>
    <row r="52">
      <c r="A52" s="64"/>
      <c r="B52" s="142" t="s">
        <v>60</v>
      </c>
      <c r="C52" s="6"/>
      <c r="D52" s="7"/>
      <c r="E52" s="143">
        <v>100.0</v>
      </c>
      <c r="F52" s="144" t="s">
        <v>16</v>
      </c>
      <c r="G52" s="145">
        <v>75.0</v>
      </c>
      <c r="H52" s="24"/>
      <c r="I52" s="24">
        <f t="shared" si="10"/>
        <v>7500</v>
      </c>
      <c r="J52" s="23"/>
      <c r="K52" s="24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</row>
    <row r="53" ht="15.75" customHeight="1">
      <c r="A53" s="64"/>
      <c r="B53" s="142" t="s">
        <v>61</v>
      </c>
      <c r="C53" s="6"/>
      <c r="D53" s="7"/>
      <c r="E53" s="143">
        <v>100.0</v>
      </c>
      <c r="F53" s="144" t="s">
        <v>16</v>
      </c>
      <c r="G53" s="145">
        <v>10.0</v>
      </c>
      <c r="H53" s="24"/>
      <c r="I53" s="24">
        <f t="shared" si="10"/>
        <v>1000</v>
      </c>
      <c r="J53" s="23"/>
      <c r="K53" s="24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</row>
    <row r="54" ht="15.75" customHeight="1">
      <c r="A54" s="64"/>
      <c r="B54" s="142" t="s">
        <v>62</v>
      </c>
      <c r="C54" s="6"/>
      <c r="D54" s="7"/>
      <c r="E54" s="143">
        <v>100.0</v>
      </c>
      <c r="F54" s="144" t="s">
        <v>16</v>
      </c>
      <c r="G54" s="145">
        <v>20.0</v>
      </c>
      <c r="H54" s="24"/>
      <c r="I54" s="24">
        <f t="shared" si="10"/>
        <v>2000</v>
      </c>
      <c r="J54" s="23"/>
      <c r="K54" s="24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</row>
    <row r="55" ht="15.75" customHeight="1">
      <c r="A55" s="64"/>
      <c r="B55" s="142" t="s">
        <v>63</v>
      </c>
      <c r="C55" s="6"/>
      <c r="D55" s="7"/>
      <c r="E55" s="143">
        <v>55.0</v>
      </c>
      <c r="F55" s="144" t="s">
        <v>16</v>
      </c>
      <c r="G55" s="145">
        <v>20.0</v>
      </c>
      <c r="H55" s="24"/>
      <c r="I55" s="24">
        <f t="shared" si="10"/>
        <v>1100</v>
      </c>
      <c r="J55" s="23"/>
      <c r="K55" s="24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</row>
    <row r="56" ht="15.75" customHeight="1">
      <c r="A56" s="146"/>
      <c r="B56" s="142" t="s">
        <v>64</v>
      </c>
      <c r="C56" s="6"/>
      <c r="D56" s="7"/>
      <c r="E56" s="143">
        <v>75.0</v>
      </c>
      <c r="F56" s="144" t="s">
        <v>16</v>
      </c>
      <c r="G56" s="145">
        <v>15.0</v>
      </c>
      <c r="H56" s="24"/>
      <c r="I56" s="24">
        <f t="shared" si="10"/>
        <v>1125</v>
      </c>
      <c r="J56" s="23"/>
      <c r="K56" s="24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</row>
    <row r="57" ht="15.75" customHeight="1">
      <c r="A57" s="147" t="s">
        <v>65</v>
      </c>
      <c r="B57" s="128" t="s">
        <v>66</v>
      </c>
      <c r="C57" s="128"/>
      <c r="D57" s="127"/>
      <c r="E57" s="148">
        <v>25000.0</v>
      </c>
      <c r="F57" s="127"/>
      <c r="G57" s="149">
        <v>1.0</v>
      </c>
      <c r="H57" s="150">
        <v>1.0</v>
      </c>
      <c r="I57" s="151">
        <f>E57*H57</f>
        <v>25000</v>
      </c>
      <c r="J57" s="152" t="s">
        <v>67</v>
      </c>
      <c r="K57" s="127"/>
      <c r="L57" s="127"/>
      <c r="M57" s="127"/>
      <c r="N57" s="127"/>
      <c r="O57" s="127"/>
      <c r="P57" s="127"/>
      <c r="Q57" s="128"/>
      <c r="R57" s="128"/>
      <c r="S57" s="128"/>
      <c r="T57" s="128"/>
      <c r="U57" s="128"/>
      <c r="V57" s="128"/>
      <c r="W57" s="128"/>
      <c r="X57" s="128"/>
      <c r="Y57" s="128"/>
    </row>
    <row r="58" ht="15.75" customHeight="1">
      <c r="A58" s="153"/>
      <c r="B58" s="85"/>
      <c r="C58" s="85"/>
      <c r="D58" s="85"/>
      <c r="E58" s="85"/>
      <c r="F58" s="85"/>
      <c r="G58" s="85"/>
      <c r="H58" s="85"/>
      <c r="I58" s="154">
        <f>SUM(I51:I57)</f>
        <v>42725</v>
      </c>
      <c r="J58" s="155" t="s">
        <v>42</v>
      </c>
      <c r="K58" s="85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</row>
    <row r="59" ht="15.75" customHeight="1">
      <c r="A59" s="156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</row>
    <row r="60" ht="15.75" customHeight="1">
      <c r="A60" s="159"/>
      <c r="B60" s="159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</row>
    <row r="61" ht="15.75" customHeight="1">
      <c r="A61" s="159"/>
      <c r="B61" s="159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</row>
    <row r="62" ht="15.75" customHeight="1">
      <c r="A62" s="159"/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</row>
    <row r="63" ht="15.75" customHeight="1">
      <c r="A63" s="159"/>
      <c r="B63" s="159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</row>
    <row r="64" ht="15.75" customHeight="1">
      <c r="A64" s="159"/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</row>
    <row r="65" ht="15.75" customHeight="1">
      <c r="A65" s="159"/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</row>
    <row r="66" ht="15.75" customHeight="1">
      <c r="A66" s="159"/>
      <c r="B66" s="159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</row>
    <row r="67" ht="15.75" customHeight="1">
      <c r="A67" s="159"/>
      <c r="B67" s="159"/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</row>
    <row r="68" ht="15.75" customHeight="1">
      <c r="A68" s="159"/>
      <c r="B68" s="159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</row>
    <row r="69" ht="15.75" customHeight="1">
      <c r="A69" s="159"/>
      <c r="B69" s="159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</row>
    <row r="70" ht="15.75" customHeight="1">
      <c r="A70" s="159"/>
      <c r="B70" s="159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</row>
    <row r="71" ht="15.75" customHeight="1">
      <c r="A71" s="159"/>
      <c r="B71" s="159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</row>
    <row r="72" ht="15.75" customHeight="1">
      <c r="A72" s="159"/>
      <c r="B72" s="159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59"/>
    </row>
    <row r="73" ht="15.75" customHeight="1">
      <c r="A73" s="159"/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</row>
    <row r="74" ht="15.75" customHeight="1">
      <c r="A74" s="159"/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</row>
    <row r="75" ht="15.75" customHeight="1">
      <c r="A75" s="159"/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</row>
    <row r="76" ht="15.75" customHeight="1">
      <c r="A76" s="159"/>
      <c r="B76" s="159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</row>
    <row r="77" ht="15.75" customHeight="1">
      <c r="A77" s="159"/>
      <c r="B77" s="159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</row>
    <row r="78" ht="15.75" customHeight="1">
      <c r="A78" s="159"/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</row>
    <row r="79" ht="15.75" customHeight="1">
      <c r="A79" s="159"/>
      <c r="B79" s="159"/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</row>
    <row r="80" ht="15.75" customHeight="1">
      <c r="A80" s="159"/>
      <c r="B80" s="159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</row>
    <row r="81" ht="15.75" customHeight="1">
      <c r="A81" s="159"/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</row>
    <row r="82" ht="15.75" customHeight="1">
      <c r="A82" s="159"/>
      <c r="B82" s="159"/>
      <c r="C82" s="159"/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3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3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3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3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3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3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3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3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3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3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3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3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3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3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3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3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3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3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3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3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3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3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3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3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3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3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3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3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3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3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3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3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3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3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3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3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3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3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3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3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3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3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3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3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3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3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3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3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3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3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3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3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3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3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3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3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3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3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3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3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3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3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3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3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3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3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3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3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3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3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3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3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3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3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3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3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3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3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3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3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3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3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3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3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3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3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3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3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3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3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3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3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3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3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3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3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3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3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3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3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3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3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3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3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3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3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3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3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3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3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3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3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3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3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3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3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3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3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3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3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3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3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3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3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3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3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3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3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3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3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3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3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3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3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3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3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3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3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3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3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3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3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3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3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3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3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3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3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3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3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3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3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3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3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3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3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3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3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3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3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3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3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3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3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3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3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3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3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3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3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3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3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3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3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3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3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3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3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3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3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3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3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3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3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3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3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3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3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3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3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3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3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3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3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3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3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3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3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3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3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3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3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3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3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3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3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3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3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3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3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3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3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3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3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3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3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3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3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3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3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3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3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3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3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3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3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3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3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3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3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3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3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3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3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3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3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3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3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3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3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3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3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3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3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3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3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3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3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3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3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3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3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3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3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3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3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3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3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3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3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3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3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3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3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3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3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3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3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3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3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3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3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3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3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3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3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3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3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3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3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3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3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3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3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3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3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3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3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3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3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3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3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3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3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3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3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3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3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3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3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3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3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3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3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3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3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3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3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3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3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3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3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3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3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3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3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3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3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3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3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3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3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3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3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3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3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3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3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3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3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3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3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3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3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3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3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3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3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3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3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3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3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3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3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3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3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3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3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3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3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3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3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3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3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3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3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3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3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3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3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3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3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3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3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3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3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3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3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3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3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3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3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3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3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3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3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3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3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3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3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3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3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3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3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3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3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3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3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3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3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3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3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3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3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3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3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3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3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3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3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3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3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3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3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3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3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3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3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3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3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3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3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3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3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3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3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3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3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3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3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3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3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3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3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3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3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3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3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3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3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3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3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3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3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3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3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3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3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3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3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3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3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3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3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3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3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3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3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3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3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3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3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3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3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3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3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3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3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3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3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3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3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3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3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3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3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3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3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3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3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3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3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3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3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3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3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3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3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3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3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3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3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3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3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3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3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3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3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3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3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3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3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3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3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3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3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3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3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3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3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3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3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3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3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3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3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3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3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3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3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3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3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3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3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3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3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3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3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3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3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3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3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3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3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3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3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3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3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3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3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3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3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3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3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3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3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3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3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3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3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3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3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3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3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3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3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3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3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3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3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3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3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3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3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3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3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3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3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3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3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3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3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3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3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3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3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3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3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3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3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3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3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3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3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3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3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3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3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3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3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3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3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3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3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3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3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3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3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3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3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3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3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3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3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3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3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3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3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3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3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3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3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3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3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3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3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3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3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3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3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3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3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3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3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3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3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3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3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3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3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3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3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3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3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3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3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3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3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3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3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3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3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3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3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3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3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3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3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3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3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3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3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3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3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3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3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3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3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3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3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3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3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3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3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3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3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3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3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3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3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3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3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3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3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3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3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3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3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3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3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3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3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3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3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3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3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3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3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3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3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3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3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3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3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3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3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3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3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3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3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3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3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3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3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3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3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3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3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3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3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3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3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3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3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3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3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3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3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3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3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3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3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3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3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3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3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3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3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3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3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3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3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3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3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3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3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3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3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3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3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3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3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3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3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3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3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3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3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3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3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3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3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3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3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3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3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3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3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3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3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3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3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3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3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3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3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3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3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3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3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3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3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3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3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3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3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3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3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3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3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3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3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3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3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3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3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3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3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3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3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3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3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3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3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3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3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3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3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3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3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3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3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3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3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3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3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3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3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3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3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3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3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3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3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3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3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</sheetData>
  <mergeCells count="32">
    <mergeCell ref="B2:D2"/>
    <mergeCell ref="B3:D3"/>
    <mergeCell ref="B4:D4"/>
    <mergeCell ref="B5:D5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A19:A25"/>
    <mergeCell ref="B25:D25"/>
    <mergeCell ref="A31:A34"/>
    <mergeCell ref="B31:D31"/>
    <mergeCell ref="B32:D32"/>
    <mergeCell ref="B53:D53"/>
    <mergeCell ref="B54:D54"/>
    <mergeCell ref="B55:D55"/>
    <mergeCell ref="B56:D56"/>
    <mergeCell ref="B33:D33"/>
    <mergeCell ref="B34:D34"/>
    <mergeCell ref="B49:C49"/>
    <mergeCell ref="B50:C50"/>
    <mergeCell ref="A51:A56"/>
    <mergeCell ref="B51:D51"/>
    <mergeCell ref="B52:D52"/>
  </mergeCells>
  <printOptions/>
  <pageMargins bottom="0.75" footer="0.0" header="0.0" left="0.7" right="0.7" top="0.75"/>
  <pageSetup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2019-06-21T18:06:52Z</dcterms:created>
  <dc:creator>%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